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2"/>
  <workbookPr defaultThemeVersion="124226"/>
  <xr:revisionPtr revIDLastSave="0" documentId="11_782B87DDD4734FD77BBBD5D86EDB92539E4E1E00" xr6:coauthVersionLast="47" xr6:coauthVersionMax="47" xr10:uidLastSave="{00000000-0000-0000-0000-000000000000}"/>
  <bookViews>
    <workbookView xWindow="120" yWindow="150" windowWidth="19095" windowHeight="8415" xr2:uid="{00000000-000D-0000-FFFF-FFFF00000000}"/>
  </bookViews>
  <sheets>
    <sheet name="AVP Ativ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16" i="1"/>
  <c r="C5" i="1"/>
  <c r="C6" i="1"/>
  <c r="C7" i="1"/>
  <c r="C8" i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D27" i="1"/>
  <c r="C31" i="1"/>
  <c r="E30" i="1" s="1"/>
  <c r="C30" i="1" l="1"/>
  <c r="D30" i="1"/>
  <c r="D31" i="1"/>
  <c r="E26" i="1"/>
  <c r="D26" i="1" l="1"/>
  <c r="E25" i="1" l="1"/>
  <c r="E24" i="1" l="1"/>
  <c r="D25" i="1" l="1"/>
  <c r="E23" i="1"/>
  <c r="D24" i="1" l="1"/>
  <c r="E22" i="1"/>
  <c r="D22" i="1" l="1"/>
  <c r="D23" i="1"/>
  <c r="E21" i="1" l="1"/>
  <c r="E20" i="1" l="1"/>
  <c r="D21" i="1"/>
  <c r="E19" i="1" l="1"/>
  <c r="D19" i="1" l="1"/>
  <c r="D20" i="1"/>
  <c r="E18" i="1" l="1"/>
  <c r="D18" i="1" l="1"/>
  <c r="E17" i="1" l="1"/>
  <c r="E16" i="1" l="1"/>
  <c r="E15" i="1" l="1"/>
  <c r="D17" i="1"/>
  <c r="E14" i="1" l="1"/>
  <c r="D16" i="1"/>
  <c r="D15" i="1"/>
  <c r="E13" i="1" l="1"/>
  <c r="E12" i="1" l="1"/>
  <c r="D14" i="1"/>
  <c r="E11" i="1" l="1"/>
  <c r="D13" i="1"/>
  <c r="E10" i="1" l="1"/>
  <c r="D12" i="1"/>
  <c r="E9" i="1" l="1"/>
  <c r="E8" i="1" s="1"/>
  <c r="D11" i="1"/>
  <c r="D10" i="1" l="1"/>
  <c r="E7" i="1"/>
  <c r="D9" i="1"/>
  <c r="E6" i="1" l="1"/>
  <c r="D8" i="1"/>
  <c r="E5" i="1" l="1"/>
  <c r="D7" i="1"/>
  <c r="E4" i="1" l="1"/>
  <c r="D6" i="1"/>
  <c r="D4" i="1" l="1"/>
  <c r="D5" i="1"/>
  <c r="D28" i="1" l="1"/>
</calcChain>
</file>

<file path=xl/sharedStrings.xml><?xml version="1.0" encoding="utf-8"?>
<sst xmlns="http://schemas.openxmlformats.org/spreadsheetml/2006/main" count="10" uniqueCount="10">
  <si>
    <t>TABELA DE CÁLCULO DE JUROS COMPOSTOS</t>
  </si>
  <si>
    <t>Meses</t>
  </si>
  <si>
    <t>Nº Meses</t>
  </si>
  <si>
    <t>Valor Presente</t>
  </si>
  <si>
    <t>Valor dos Juros</t>
  </si>
  <si>
    <t>Saldo Atualizado</t>
  </si>
  <si>
    <t>20% a.a.</t>
  </si>
  <si>
    <t>Juros =&gt;</t>
  </si>
  <si>
    <t>1º Ano</t>
  </si>
  <si>
    <t>2º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</si>
</sst>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CC"/>
      <name val="Arial"/>
    </font>
    <font>
      <b/>
      <sz val="14"/>
      <color rgb="FF00330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4" fillId="0" borderId="1" xfId="0" applyNumberFormat="1" applyFont="1" applyBorder="1" applyAlignment="1">
      <alignment horizontal="center" wrapText="1" readingOrder="1"/>
    </xf>
    <xf numFmtId="0" fontId="5" fillId="0" borderId="1" xfId="0" applyFont="1" applyBorder="1" applyAlignment="1">
      <alignment horizontal="center" wrapText="1" readingOrder="1"/>
    </xf>
    <xf numFmtId="4" fontId="4" fillId="0" borderId="1" xfId="0" applyNumberFormat="1" applyFont="1" applyBorder="1" applyAlignment="1">
      <alignment horizontal="right" wrapText="1" indent="1" readingOrder="1"/>
    </xf>
    <xf numFmtId="0" fontId="3" fillId="0" borderId="1" xfId="0" applyFont="1" applyBorder="1" applyAlignment="1">
      <alignment horizontal="right" vertical="center" wrapText="1" readingOrder="1"/>
    </xf>
    <xf numFmtId="4" fontId="4" fillId="3" borderId="1" xfId="0" applyNumberFormat="1" applyFont="1" applyFill="1" applyBorder="1" applyAlignment="1">
      <alignment horizontal="right" wrapText="1" indent="1" readingOrder="1"/>
    </xf>
    <xf numFmtId="4" fontId="4" fillId="2" borderId="1" xfId="0" applyNumberFormat="1" applyFont="1" applyFill="1" applyBorder="1" applyAlignment="1">
      <alignment horizontal="right" wrapText="1" indent="1" readingOrder="1"/>
    </xf>
    <xf numFmtId="43" fontId="4" fillId="2" borderId="1" xfId="1" applyFont="1" applyFill="1" applyBorder="1" applyAlignment="1">
      <alignment horizontal="right" wrapText="1" inden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14" fontId="2" fillId="0" borderId="6" xfId="0" applyNumberFormat="1" applyFont="1" applyBorder="1" applyAlignment="1">
      <alignment horizontal="center" vertical="center" wrapText="1" readingOrder="1"/>
    </xf>
    <xf numFmtId="14" fontId="4" fillId="0" borderId="6" xfId="0" applyNumberFormat="1" applyFont="1" applyBorder="1" applyAlignment="1">
      <alignment horizontal="center" wrapText="1" readingOrder="1"/>
    </xf>
    <xf numFmtId="4" fontId="4" fillId="0" borderId="7" xfId="0" applyNumberFormat="1" applyFont="1" applyBorder="1" applyAlignment="1">
      <alignment horizontal="right" wrapText="1" indent="1" readingOrder="1"/>
    </xf>
    <xf numFmtId="0" fontId="3" fillId="4" borderId="1" xfId="0" applyFont="1" applyFill="1" applyBorder="1" applyAlignment="1">
      <alignment horizontal="center" vertical="center" wrapText="1" readingOrder="1"/>
    </xf>
    <xf numFmtId="4" fontId="4" fillId="4" borderId="7" xfId="0" applyNumberFormat="1" applyFont="1" applyFill="1" applyBorder="1" applyAlignment="1">
      <alignment horizontal="right" wrapText="1" indent="1" readingOrder="1"/>
    </xf>
    <xf numFmtId="14" fontId="4" fillId="3" borderId="6" xfId="0" applyNumberFormat="1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43" fontId="4" fillId="3" borderId="1" xfId="1" applyFont="1" applyFill="1" applyBorder="1" applyAlignment="1">
      <alignment horizontal="right" wrapText="1" indent="1" readingOrder="1"/>
    </xf>
    <xf numFmtId="4" fontId="4" fillId="3" borderId="7" xfId="0" applyNumberFormat="1" applyFont="1" applyFill="1" applyBorder="1" applyAlignment="1">
      <alignment horizontal="right" wrapText="1" indent="1" readingOrder="1"/>
    </xf>
    <xf numFmtId="14" fontId="7" fillId="3" borderId="8" xfId="0" applyNumberFormat="1" applyFont="1" applyFill="1" applyBorder="1" applyAlignment="1">
      <alignment horizontal="center" wrapText="1" readingOrder="1"/>
    </xf>
    <xf numFmtId="0" fontId="7" fillId="3" borderId="2" xfId="0" applyFont="1" applyFill="1" applyBorder="1" applyAlignment="1">
      <alignment horizontal="center" wrapText="1" readingOrder="1"/>
    </xf>
    <xf numFmtId="43" fontId="7" fillId="3" borderId="2" xfId="1" applyFont="1" applyFill="1" applyBorder="1" applyAlignment="1">
      <alignment horizontal="right" wrapText="1" indent="1" readingOrder="1"/>
    </xf>
    <xf numFmtId="4" fontId="7" fillId="3" borderId="2" xfId="0" applyNumberFormat="1" applyFont="1" applyFill="1" applyBorder="1" applyAlignment="1">
      <alignment horizontal="right" wrapText="1" indent="1" readingOrder="1"/>
    </xf>
    <xf numFmtId="4" fontId="7" fillId="3" borderId="9" xfId="0" applyNumberFormat="1" applyFont="1" applyFill="1" applyBorder="1" applyAlignment="1">
      <alignment horizontal="right" wrapText="1" inden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B4" sqref="B4"/>
    </sheetView>
  </sheetViews>
  <sheetFormatPr defaultRowHeight="15"/>
  <cols>
    <col min="1" max="1" width="15.42578125" bestFit="1" customWidth="1"/>
    <col min="2" max="2" width="11" customWidth="1"/>
    <col min="3" max="3" width="20.140625" customWidth="1"/>
    <col min="4" max="5" width="16.7109375" bestFit="1" customWidth="1"/>
  </cols>
  <sheetData>
    <row r="1" spans="1:5" ht="26.25" customHeight="1">
      <c r="A1" s="25" t="s">
        <v>0</v>
      </c>
      <c r="B1" s="26"/>
      <c r="C1" s="26"/>
      <c r="D1" s="26"/>
      <c r="E1" s="27"/>
    </row>
    <row r="2" spans="1:5" ht="41.2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18">
      <c r="A3" s="11">
        <v>40147</v>
      </c>
      <c r="B3" s="14"/>
      <c r="C3" s="7">
        <v>100000</v>
      </c>
      <c r="D3" s="4" t="s">
        <v>6</v>
      </c>
      <c r="E3" s="15"/>
    </row>
    <row r="4" spans="1:5" ht="18">
      <c r="A4" s="16">
        <v>40178</v>
      </c>
      <c r="B4" s="17">
        <v>1</v>
      </c>
      <c r="C4" s="18">
        <f>($E$27/(1.2)^(24/12)-1)+1</f>
        <v>100000</v>
      </c>
      <c r="D4" s="5">
        <f t="shared" ref="D4:D26" si="0">E4-C4</f>
        <v>1529.9470499731251</v>
      </c>
      <c r="E4" s="19">
        <f t="shared" ref="E4:E25" si="1">C5</f>
        <v>101529.94704997313</v>
      </c>
    </row>
    <row r="5" spans="1:5" ht="18">
      <c r="A5" s="12">
        <v>40209</v>
      </c>
      <c r="B5" s="2">
        <v>2</v>
      </c>
      <c r="C5" s="7">
        <f>$E$27/(1.2)^(23/12)-1</f>
        <v>101529.94704997313</v>
      </c>
      <c r="D5" s="6">
        <f t="shared" si="0"/>
        <v>1554.3850386713311</v>
      </c>
      <c r="E5" s="13">
        <f t="shared" si="1"/>
        <v>103084.33208864446</v>
      </c>
    </row>
    <row r="6" spans="1:5" ht="18">
      <c r="A6" s="12">
        <v>40237</v>
      </c>
      <c r="B6" s="2">
        <v>3</v>
      </c>
      <c r="C6" s="7">
        <f>$E$27/(1.2)^(22/12)-1</f>
        <v>103084.33208864446</v>
      </c>
      <c r="D6" s="6">
        <f t="shared" si="0"/>
        <v>1578.1818505661067</v>
      </c>
      <c r="E6" s="13">
        <f t="shared" si="1"/>
        <v>104662.51393921056</v>
      </c>
    </row>
    <row r="7" spans="1:5" ht="18">
      <c r="A7" s="12">
        <v>40268</v>
      </c>
      <c r="B7" s="2">
        <v>4</v>
      </c>
      <c r="C7" s="7">
        <f>$E$27/(1.2)^(21/12)-1</f>
        <v>104662.51393921056</v>
      </c>
      <c r="D7" s="6">
        <f t="shared" si="0"/>
        <v>1602.342979050547</v>
      </c>
      <c r="E7" s="13">
        <f t="shared" si="1"/>
        <v>106264.85691826111</v>
      </c>
    </row>
    <row r="8" spans="1:5" ht="18">
      <c r="A8" s="12">
        <v>40298</v>
      </c>
      <c r="B8" s="2">
        <v>5</v>
      </c>
      <c r="C8" s="7">
        <f>$E$27/(1.2)^(20/12)-1</f>
        <v>106264.85691826111</v>
      </c>
      <c r="D8" s="6">
        <f t="shared" si="0"/>
        <v>1626.8740016187658</v>
      </c>
      <c r="E8" s="13">
        <f t="shared" si="1"/>
        <v>107891.73091987988</v>
      </c>
    </row>
    <row r="9" spans="1:5" ht="18">
      <c r="A9" s="12">
        <v>40329</v>
      </c>
      <c r="B9" s="2">
        <v>6</v>
      </c>
      <c r="C9" s="7">
        <f>$E$27/(1.2)^(19/12)-1</f>
        <v>107891.73091987988</v>
      </c>
      <c r="D9" s="6">
        <f t="shared" si="0"/>
        <v>1651.7805811533472</v>
      </c>
      <c r="E9" s="13">
        <f t="shared" si="1"/>
        <v>109543.51150103322</v>
      </c>
    </row>
    <row r="10" spans="1:5" ht="18">
      <c r="A10" s="12">
        <v>40359</v>
      </c>
      <c r="B10" s="2">
        <v>7</v>
      </c>
      <c r="C10" s="7">
        <f>$E$27/(1.2)^(18/12)-1</f>
        <v>109543.51150103322</v>
      </c>
      <c r="D10" s="6">
        <f t="shared" si="0"/>
        <v>1677.0684672325297</v>
      </c>
      <c r="E10" s="13">
        <f t="shared" si="1"/>
        <v>111220.57996826575</v>
      </c>
    </row>
    <row r="11" spans="1:5" ht="18">
      <c r="A11" s="12">
        <v>40390</v>
      </c>
      <c r="B11" s="2">
        <v>8</v>
      </c>
      <c r="C11" s="7">
        <f>$E$27/(1.2)^(17/12)-1</f>
        <v>111220.57996826575</v>
      </c>
      <c r="D11" s="6">
        <f t="shared" si="0"/>
        <v>1702.7434974576609</v>
      </c>
      <c r="E11" s="13">
        <f t="shared" si="1"/>
        <v>112923.32346572341</v>
      </c>
    </row>
    <row r="12" spans="1:5" ht="18">
      <c r="A12" s="12">
        <v>40421</v>
      </c>
      <c r="B12" s="2">
        <v>9</v>
      </c>
      <c r="C12" s="7">
        <f>$E$27/(1.2)^(16/12)-1</f>
        <v>112923.32346572341</v>
      </c>
      <c r="D12" s="6">
        <f t="shared" si="0"/>
        <v>1728.8115988006175</v>
      </c>
      <c r="E12" s="13">
        <f t="shared" si="1"/>
        <v>114652.13506452403</v>
      </c>
    </row>
    <row r="13" spans="1:5" ht="18">
      <c r="A13" s="12">
        <v>40451</v>
      </c>
      <c r="B13" s="2">
        <v>10</v>
      </c>
      <c r="C13" s="7">
        <f>$E$27/(1.2)^(15/12)-1</f>
        <v>114652.13506452403</v>
      </c>
      <c r="D13" s="6">
        <f t="shared" si="0"/>
        <v>1755.2787889720203</v>
      </c>
      <c r="E13" s="13">
        <f t="shared" si="1"/>
        <v>116407.41385349605</v>
      </c>
    </row>
    <row r="14" spans="1:5" ht="18">
      <c r="A14" s="12">
        <v>40482</v>
      </c>
      <c r="B14" s="2">
        <v>11</v>
      </c>
      <c r="C14" s="7">
        <f>$E$27/(1.2)^(14/12)-1</f>
        <v>116407.41385349605</v>
      </c>
      <c r="D14" s="6">
        <f t="shared" si="0"/>
        <v>1782.1511778105923</v>
      </c>
      <c r="E14" s="13">
        <f t="shared" si="1"/>
        <v>118189.56503130664</v>
      </c>
    </row>
    <row r="15" spans="1:5" ht="18">
      <c r="A15" s="12">
        <v>40512</v>
      </c>
      <c r="B15" s="2">
        <v>12</v>
      </c>
      <c r="C15" s="7">
        <f>$E$27/(1.2)^(13/12)-1</f>
        <v>118189.56503130664</v>
      </c>
      <c r="D15" s="6">
        <f t="shared" si="0"/>
        <v>1810.4349686933565</v>
      </c>
      <c r="E15" s="13">
        <f t="shared" si="1"/>
        <v>120000</v>
      </c>
    </row>
    <row r="16" spans="1:5" ht="18">
      <c r="A16" s="12">
        <v>40543</v>
      </c>
      <c r="B16" s="2">
        <v>13</v>
      </c>
      <c r="C16" s="7">
        <f>($E$27/(1.2)^(12/12)-1)+1</f>
        <v>120000</v>
      </c>
      <c r="D16" s="6">
        <f t="shared" si="0"/>
        <v>1836.1364599677472</v>
      </c>
      <c r="E16" s="13">
        <f t="shared" si="1"/>
        <v>121836.13645996775</v>
      </c>
    </row>
    <row r="17" spans="1:5" ht="18">
      <c r="A17" s="12">
        <v>40574</v>
      </c>
      <c r="B17" s="2">
        <v>14</v>
      </c>
      <c r="C17" s="7">
        <f>$E$27/(1.2)^(11/12)-1</f>
        <v>121836.13645996775</v>
      </c>
      <c r="D17" s="6">
        <f t="shared" si="0"/>
        <v>1865.2620464055944</v>
      </c>
      <c r="E17" s="13">
        <f t="shared" si="1"/>
        <v>123701.39850637334</v>
      </c>
    </row>
    <row r="18" spans="1:5" ht="18">
      <c r="A18" s="12">
        <v>40602</v>
      </c>
      <c r="B18" s="2">
        <v>15</v>
      </c>
      <c r="C18" s="7">
        <f>$E$27/(1.2)^(10/12)-1</f>
        <v>123701.39850637334</v>
      </c>
      <c r="D18" s="6">
        <f t="shared" si="0"/>
        <v>1893.8182206793281</v>
      </c>
      <c r="E18" s="13">
        <f t="shared" si="1"/>
        <v>125595.21672705267</v>
      </c>
    </row>
    <row r="19" spans="1:5" ht="18">
      <c r="A19" s="12">
        <v>40633</v>
      </c>
      <c r="B19" s="2">
        <v>16</v>
      </c>
      <c r="C19" s="7">
        <f>$E$27/(1.2)^(9/12)-1</f>
        <v>125595.21672705267</v>
      </c>
      <c r="D19" s="6">
        <f t="shared" si="0"/>
        <v>1922.8115748606651</v>
      </c>
      <c r="E19" s="13">
        <f t="shared" si="1"/>
        <v>127518.02830191333</v>
      </c>
    </row>
    <row r="20" spans="1:5" ht="18">
      <c r="A20" s="12">
        <v>40663</v>
      </c>
      <c r="B20" s="2">
        <v>17</v>
      </c>
      <c r="C20" s="7">
        <f>$E$27/(1.2)^(8/12)-1</f>
        <v>127518.02830191333</v>
      </c>
      <c r="D20" s="6">
        <f t="shared" si="0"/>
        <v>1952.2488019425218</v>
      </c>
      <c r="E20" s="13">
        <f t="shared" si="1"/>
        <v>129470.27710385586</v>
      </c>
    </row>
    <row r="21" spans="1:5" ht="18">
      <c r="A21" s="12">
        <v>40694</v>
      </c>
      <c r="B21" s="2">
        <v>18</v>
      </c>
      <c r="C21" s="7">
        <f>$E$27/(1.2)^(7/12)-1</f>
        <v>129470.27710385586</v>
      </c>
      <c r="D21" s="6">
        <f t="shared" si="0"/>
        <v>1982.1366973840341</v>
      </c>
      <c r="E21" s="13">
        <f t="shared" si="1"/>
        <v>131452.41380123989</v>
      </c>
    </row>
    <row r="22" spans="1:5" ht="18">
      <c r="A22" s="12">
        <v>40724</v>
      </c>
      <c r="B22" s="2">
        <v>19</v>
      </c>
      <c r="C22" s="7">
        <f>$E$27/(1.2)^(6/12)-1</f>
        <v>131452.41380123989</v>
      </c>
      <c r="D22" s="6">
        <f t="shared" si="0"/>
        <v>2012.4821606790356</v>
      </c>
      <c r="E22" s="13">
        <f t="shared" si="1"/>
        <v>133464.89596191893</v>
      </c>
    </row>
    <row r="23" spans="1:5" ht="18">
      <c r="A23" s="12">
        <v>40755</v>
      </c>
      <c r="B23" s="2">
        <v>20</v>
      </c>
      <c r="C23" s="7">
        <f>$E$27/(1.2)^(5/12)-1</f>
        <v>133464.89596191893</v>
      </c>
      <c r="D23" s="6">
        <f t="shared" si="0"/>
        <v>2043.2921969491581</v>
      </c>
      <c r="E23" s="13">
        <f t="shared" si="1"/>
        <v>135508.18815886808</v>
      </c>
    </row>
    <row r="24" spans="1:5" ht="18">
      <c r="A24" s="12">
        <v>40786</v>
      </c>
      <c r="B24" s="2">
        <v>21</v>
      </c>
      <c r="C24" s="7">
        <f>$E$27/(1.2)^(4/12)-1</f>
        <v>135508.18815886808</v>
      </c>
      <c r="D24" s="6">
        <f t="shared" si="0"/>
        <v>2074.5739185607235</v>
      </c>
      <c r="E24" s="13">
        <f t="shared" si="1"/>
        <v>137582.76207742881</v>
      </c>
    </row>
    <row r="25" spans="1:5" ht="18">
      <c r="A25" s="12">
        <v>40816</v>
      </c>
      <c r="B25" s="2">
        <v>22</v>
      </c>
      <c r="C25" s="7">
        <f>$E$27/(1.2)^(3/12)-1</f>
        <v>137582.76207742881</v>
      </c>
      <c r="D25" s="6">
        <f t="shared" si="0"/>
        <v>2106.3345467664476</v>
      </c>
      <c r="E25" s="13">
        <f t="shared" si="1"/>
        <v>139689.09662419526</v>
      </c>
    </row>
    <row r="26" spans="1:5" ht="18">
      <c r="A26" s="12">
        <v>40847</v>
      </c>
      <c r="B26" s="2">
        <v>23</v>
      </c>
      <c r="C26" s="7">
        <f>$E$27/(1.2)^(2/12)-1</f>
        <v>139689.09662419526</v>
      </c>
      <c r="D26" s="6">
        <f t="shared" si="0"/>
        <v>2138.5814133727108</v>
      </c>
      <c r="E26" s="13">
        <f>C27</f>
        <v>141827.67803756797</v>
      </c>
    </row>
    <row r="27" spans="1:5" ht="18">
      <c r="A27" s="12">
        <v>40877</v>
      </c>
      <c r="B27" s="2">
        <v>24</v>
      </c>
      <c r="C27" s="7">
        <f>$E$27/(1.2)^(1/12)-1</f>
        <v>141827.67803756797</v>
      </c>
      <c r="D27" s="6">
        <f>E27-C27</f>
        <v>2172.3219624320336</v>
      </c>
      <c r="E27" s="13">
        <v>144000</v>
      </c>
    </row>
    <row r="28" spans="1:5" ht="18">
      <c r="A28" s="20"/>
      <c r="B28" s="21"/>
      <c r="C28" s="22" t="s">
        <v>7</v>
      </c>
      <c r="D28" s="23">
        <f>SUM(D4:D27)</f>
        <v>44000</v>
      </c>
      <c r="E28" s="24"/>
    </row>
    <row r="29" spans="1:5" ht="35.25" customHeight="1"/>
    <row r="30" spans="1:5" ht="18">
      <c r="A30" s="1">
        <v>40543</v>
      </c>
      <c r="B30" s="2" t="s">
        <v>8</v>
      </c>
      <c r="C30" s="3">
        <f>E30/1.2</f>
        <v>100000</v>
      </c>
      <c r="D30" s="3">
        <f>E30-C30</f>
        <v>20000</v>
      </c>
      <c r="E30" s="3">
        <f>C31</f>
        <v>120000</v>
      </c>
    </row>
    <row r="31" spans="1:5" ht="18">
      <c r="A31" s="1">
        <v>40877</v>
      </c>
      <c r="B31" s="2" t="s">
        <v>9</v>
      </c>
      <c r="C31" s="3">
        <f>E31/1.2</f>
        <v>120000</v>
      </c>
      <c r="D31" s="3">
        <f>E31-C31</f>
        <v>24000</v>
      </c>
      <c r="E31" s="3">
        <v>144000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Joaquim Filho</dc:creator>
  <cp:keywords/>
  <dc:description/>
  <cp:lastModifiedBy>Diana da Silva moreira Diana</cp:lastModifiedBy>
  <cp:revision/>
  <dcterms:created xsi:type="dcterms:W3CDTF">2010-05-02T21:45:48Z</dcterms:created>
  <dcterms:modified xsi:type="dcterms:W3CDTF">2021-11-26T17:02:01Z</dcterms:modified>
  <cp:category/>
  <cp:contentStatus/>
</cp:coreProperties>
</file>